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<sst xmlns="http://schemas.openxmlformats.org/spreadsheetml/2006/main" count="29" uniqueCount="28">
  <si>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r>
      <rPr>
        <sz val="8"/>
        <color indexed="8"/>
        <rFont val="Arial"/>
        <family val="0"/>
      </rPr>
      <t xml:space="preserve"> </t>
    </r>
  </si>
  <si>
    <t>Weight &amp; Balance for Cessna 172M [N9156H]</t>
  </si>
  <si>
    <t>Chart:</t>
  </si>
  <si>
    <t>Moments</t>
  </si>
  <si>
    <t>Weight</t>
  </si>
  <si>
    <t xml:space="preserve"> </t>
  </si>
  <si>
    <t>Arm</t>
  </si>
  <si>
    <t>Moment</t>
  </si>
  <si>
    <t>CG</t>
  </si>
  <si>
    <t>Empty Weight N9156H</t>
  </si>
  <si>
    <t>Oil 8 qts. Max.</t>
  </si>
  <si>
    <t>Pilot weight (Arm 34-46)</t>
  </si>
  <si>
    <t>Copilot weight (Arm 34-46)</t>
  </si>
  <si>
    <t>Data Line:</t>
  </si>
  <si>
    <t>Rear Pass 1</t>
  </si>
  <si>
    <t>Empty Weight</t>
  </si>
  <si>
    <t>Rear Pass 2</t>
  </si>
  <si>
    <t>loaded&amp; fuel empty</t>
  </si>
  <si>
    <t>Baggage #1(120 max) -Arm 82-108</t>
  </si>
  <si>
    <t>Takeoff Weight</t>
  </si>
  <si>
    <t>Baggage #2(50 max) Arm 108-142</t>
  </si>
  <si>
    <t>Usable Fuel (gallons)</t>
  </si>
  <si>
    <t>TOTALS</t>
  </si>
  <si>
    <t>Gross Take-Off Moment:</t>
  </si>
  <si>
    <t>Max. 120# baggage total</t>
  </si>
  <si>
    <t>Gross Take-Off Weight:</t>
  </si>
  <si>
    <t>Take-Off Center of Gravity:</t>
  </si>
  <si>
    <t>Useful Load:</t>
  </si>
</sst>
</file>

<file path=xl/styles.xml><?xml version="1.0" encoding="utf-8"?>
<styleSheet xmlns="http://schemas.openxmlformats.org/spreadsheetml/2006/main">
  <numFmts count="1">
    <numFmt numFmtId="59" formatCode="0.0"/>
  </numFmts>
  <fonts count="9">
    <font>
      <sz val="12"/>
      <color indexed="8"/>
      <name val="Verdana"/>
      <family val="0"/>
    </font>
    <font>
      <sz val="10"/>
      <color indexed="8"/>
      <name val="Helvetica"/>
      <family val="0"/>
    </font>
    <font>
      <sz val="8"/>
      <color indexed="8"/>
      <name val="Arial"/>
      <family val="0"/>
    </font>
    <font>
      <sz val="13"/>
      <color indexed="8"/>
      <name val="Helvetica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.5"/>
      <color indexed="8"/>
      <name val="Helvetica"/>
      <family val="0"/>
    </font>
    <font>
      <b/>
      <sz val="10"/>
      <color indexed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8"/>
      </bottom>
    </border>
    <border>
      <left style="thin">
        <color indexed="15"/>
      </left>
      <right style="medium">
        <color indexed="8"/>
      </right>
      <top style="thin">
        <color indexed="15"/>
      </top>
      <bottom style="thin">
        <color indexed="1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5"/>
      </right>
      <top style="medium">
        <color indexed="8"/>
      </top>
      <bottom style="medium">
        <color indexed="8"/>
      </bottom>
    </border>
    <border>
      <left style="thin">
        <color indexed="15"/>
      </left>
      <right style="thin">
        <color indexed="15"/>
      </right>
      <top style="medium">
        <color indexed="8"/>
      </top>
      <bottom style="thin">
        <color indexed="1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15"/>
      </right>
      <top style="thin">
        <color indexed="15"/>
      </top>
      <bottom style="thin">
        <color indexed="15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5"/>
      </left>
      <right style="medium">
        <color indexed="8"/>
      </right>
      <top style="thin">
        <color indexed="15"/>
      </top>
      <bottom style="hair">
        <color indexed="8"/>
      </bottom>
    </border>
    <border>
      <left style="thin">
        <color indexed="15"/>
      </left>
      <right style="hair">
        <color indexed="8"/>
      </right>
      <top style="thin">
        <color indexed="15"/>
      </top>
      <bottom style="thin">
        <color indexed="15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15"/>
      </left>
      <right style="medium">
        <color indexed="8"/>
      </right>
      <top style="thin">
        <color indexed="15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15"/>
      </right>
      <top style="thin">
        <color indexed="15"/>
      </top>
      <bottom style="medium">
        <color indexed="8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/>
    </xf>
    <xf numFmtId="59" fontId="5" fillId="0" borderId="4" xfId="0" applyNumberFormat="1" applyFont="1" applyBorder="1" applyAlignment="1">
      <alignment/>
    </xf>
    <xf numFmtId="59" fontId="6" fillId="0" borderId="5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59" fontId="8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59" fontId="8" fillId="0" borderId="9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59" fontId="5" fillId="2" borderId="12" xfId="0" applyNumberFormat="1" applyFont="1" applyFill="1" applyBorder="1" applyAlignment="1">
      <alignment/>
    </xf>
    <xf numFmtId="59" fontId="1" fillId="2" borderId="13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/>
    </xf>
    <xf numFmtId="59" fontId="8" fillId="0" borderId="4" xfId="0" applyNumberFormat="1" applyFont="1" applyBorder="1" applyAlignment="1">
      <alignment/>
    </xf>
    <xf numFmtId="59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59" fontId="6" fillId="0" borderId="6" xfId="0" applyNumberFormat="1" applyFont="1" applyBorder="1" applyAlignment="1">
      <alignment/>
    </xf>
    <xf numFmtId="59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800000"/>
      <rgbColor rgb="00000080"/>
      <rgbColor rgb="00FF0000"/>
      <rgbColor rgb="00FFFF00"/>
      <rgbColor rgb="00AAAAA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Flight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75"/>
          <c:y val="0.0765"/>
          <c:w val="0.814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'Sheet1 - Table 1'!$P$3</c:f>
              <c:strCache>
                <c:ptCount val="1"/>
                <c:pt idx="0">
                  <c:v>Weight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'Sheet1 - Table 1'!$O$4:$O$10</c:f>
              <c:numCache>
                <c:ptCount val="7"/>
                <c:pt idx="0">
                  <c:v>52500</c:v>
                </c:pt>
                <c:pt idx="1">
                  <c:v>68250</c:v>
                </c:pt>
                <c:pt idx="2">
                  <c:v>88500</c:v>
                </c:pt>
                <c:pt idx="3">
                  <c:v>104550</c:v>
                </c:pt>
                <c:pt idx="4">
                  <c:v>119850</c:v>
                </c:pt>
                <c:pt idx="5">
                  <c:v>109000</c:v>
                </c:pt>
                <c:pt idx="6">
                  <c:v>70000</c:v>
                </c:pt>
              </c:numCache>
            </c:numRef>
          </c:xVal>
          <c:yVal>
            <c:numRef>
              <c:f>'Sheet1 - Table 1'!$P$4:$P$10</c:f>
              <c:numCache>
                <c:ptCount val="7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2550</c:v>
                </c:pt>
                <c:pt idx="4">
                  <c:v>2550</c:v>
                </c:pt>
                <c:pt idx="5">
                  <c:v>2300</c:v>
                </c:pt>
                <c:pt idx="6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v>Series2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'Sheet1 - Table 1'!$O$13:$O$15</c:f>
              <c:numCache>
                <c:ptCount val="3"/>
                <c:pt idx="0">
                  <c:v>55655.233</c:v>
                </c:pt>
                <c:pt idx="1">
                  <c:v>101390.23300000001</c:v>
                </c:pt>
                <c:pt idx="2">
                  <c:v>106358.23300000001</c:v>
                </c:pt>
              </c:numCache>
            </c:numRef>
          </c:xVal>
          <c:yVal>
            <c:numRef>
              <c:f>'Sheet1 - Table 1'!$P$13:$P$15</c:f>
              <c:numCache>
                <c:ptCount val="3"/>
                <c:pt idx="0">
                  <c:v>1498.868</c:v>
                </c:pt>
                <c:pt idx="1">
                  <c:v>2277.868</c:v>
                </c:pt>
                <c:pt idx="2">
                  <c:v>2385.868</c:v>
                </c:pt>
              </c:numCache>
            </c:numRef>
          </c:yVal>
          <c:smooth val="0"/>
        </c:ser>
        <c:ser>
          <c:idx val="2"/>
          <c:order val="2"/>
          <c:tx>
            <c:v>Series3</c:v>
          </c:tx>
          <c:spPr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'Sheet1 - Table 1'!$O$4:$O$10</c:f>
              <c:numCache>
                <c:ptCount val="7"/>
                <c:pt idx="0">
                  <c:v>52500</c:v>
                </c:pt>
                <c:pt idx="1">
                  <c:v>68250</c:v>
                </c:pt>
                <c:pt idx="2">
                  <c:v>88500</c:v>
                </c:pt>
                <c:pt idx="3">
                  <c:v>104550</c:v>
                </c:pt>
                <c:pt idx="4">
                  <c:v>119850</c:v>
                </c:pt>
                <c:pt idx="5">
                  <c:v>109000</c:v>
                </c:pt>
                <c:pt idx="6">
                  <c:v>70000</c:v>
                </c:pt>
              </c:numCache>
            </c:numRef>
          </c:xVal>
          <c:yVal>
            <c:numRef>
              <c:f>'Sheet1 - Table 1'!$O$13:$O$15</c:f>
              <c:numCache>
                <c:ptCount val="3"/>
                <c:pt idx="0">
                  <c:v>55655.233</c:v>
                </c:pt>
                <c:pt idx="1">
                  <c:v>101390.23300000001</c:v>
                </c:pt>
                <c:pt idx="2">
                  <c:v>106358.23300000001</c:v>
                </c:pt>
              </c:numCache>
            </c:numRef>
          </c:yVal>
          <c:smooth val="0"/>
        </c:ser>
        <c:axId val="62512096"/>
        <c:axId val="25737953"/>
      </c:scatterChart>
      <c:valAx>
        <c:axId val="62512096"/>
        <c:scaling>
          <c:orientation val="minMax"/>
          <c:max val="125000"/>
          <c:min val="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Moment - in. lbs.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0000"/>
              </a:solidFill>
            </a:ln>
          </c:spPr>
        </c:majorGridlines>
        <c:delete val="0"/>
        <c:numFmt formatCode="#,##0" sourceLinked="0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txPr>
          <a:bodyPr vert="horz" rot="-8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 val="autoZero"/>
        <c:crossBetween val="midCat"/>
        <c:dispUnits/>
        <c:majorUnit val="18750"/>
        <c:minorUnit val="75000"/>
      </c:valAx>
      <c:valAx>
        <c:axId val="25737953"/>
        <c:scaling>
          <c:orientation val="minMax"/>
          <c:max val="26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Weight - lbs.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 val="autoZero"/>
        <c:crossBetween val="midCat"/>
        <c:dispUnits/>
        <c:majorUnit val="100"/>
        <c:minorUnit val="1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0</xdr:rowOff>
    </xdr:from>
    <xdr:to>
      <xdr:col>11</xdr:col>
      <xdr:colOff>161925</xdr:colOff>
      <xdr:row>20</xdr:row>
      <xdr:rowOff>114300</xdr:rowOff>
    </xdr:to>
    <xdr:graphicFrame>
      <xdr:nvGraphicFramePr>
        <xdr:cNvPr id="1" name="Shape 1026"/>
        <xdr:cNvGraphicFramePr/>
      </xdr:nvGraphicFramePr>
      <xdr:xfrm>
        <a:off x="5181600" y="0"/>
        <a:ext cx="3619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workbookViewId="0" topLeftCell="A1">
      <selection activeCell="A1" sqref="A1"/>
    </sheetView>
  </sheetViews>
  <sheetFormatPr defaultColWidth="8" defaultRowHeight="12" customHeight="1"/>
  <cols>
    <col min="1" max="1" width="17.296875" style="1" customWidth="1"/>
    <col min="2" max="2" width="8.19921875" style="1" customWidth="1"/>
    <col min="3" max="3" width="6.69921875" style="1" customWidth="1"/>
    <col min="4" max="4" width="6.296875" style="1" customWidth="1"/>
    <col min="5" max="5" width="8.19921875" style="1" customWidth="1"/>
    <col min="6" max="6" width="6" style="1" customWidth="1"/>
    <col min="7" max="256" width="7.59765625" style="1" customWidth="1"/>
  </cols>
  <sheetData>
    <row r="1" spans="1:17" ht="12.75" customHeight="1">
      <c r="A1" s="2" t="s">
        <v>1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 customHeight="1">
      <c r="A2" s="5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6" t="s">
        <v>2</v>
      </c>
      <c r="P2" s="4"/>
      <c r="Q2" s="4"/>
    </row>
    <row r="3" spans="1:17" ht="12.75" customHeight="1">
      <c r="A3" s="7"/>
      <c r="B3" s="8"/>
      <c r="C3" s="8"/>
      <c r="D3" s="8"/>
      <c r="E3" s="8"/>
      <c r="F3" s="8"/>
      <c r="G3" s="4"/>
      <c r="H3" s="4"/>
      <c r="I3" s="4"/>
      <c r="J3" s="4"/>
      <c r="K3" s="4"/>
      <c r="L3" s="4"/>
      <c r="M3" s="4"/>
      <c r="N3" s="4"/>
      <c r="O3" s="6" t="s">
        <v>3</v>
      </c>
      <c r="P3" s="6" t="s">
        <v>4</v>
      </c>
      <c r="Q3" s="4"/>
    </row>
    <row r="4" spans="1:17" ht="12.75" customHeight="1">
      <c r="A4" s="7"/>
      <c r="B4" s="8"/>
      <c r="C4" s="8"/>
      <c r="D4" s="8"/>
      <c r="E4" s="8"/>
      <c r="F4" s="8"/>
      <c r="G4" s="4"/>
      <c r="H4" s="4"/>
      <c r="I4" s="4"/>
      <c r="J4" s="4"/>
      <c r="K4" s="4"/>
      <c r="L4" s="4"/>
      <c r="M4" s="4"/>
      <c r="N4" s="4"/>
      <c r="O4" s="6">
        <v>52500</v>
      </c>
      <c r="P4" s="6">
        <v>1500</v>
      </c>
      <c r="Q4" s="4"/>
    </row>
    <row r="5" spans="1:17" ht="12.75" customHeight="1">
      <c r="A5" s="7"/>
      <c r="B5" s="8"/>
      <c r="C5" s="8"/>
      <c r="D5" s="8"/>
      <c r="E5" s="8"/>
      <c r="F5" s="8"/>
      <c r="G5" s="4"/>
      <c r="H5" s="4"/>
      <c r="I5" s="4"/>
      <c r="J5" s="4"/>
      <c r="K5" s="4"/>
      <c r="L5" s="4"/>
      <c r="M5" s="4"/>
      <c r="N5" s="4"/>
      <c r="O5" s="6">
        <v>68250</v>
      </c>
      <c r="P5" s="6">
        <v>1950</v>
      </c>
      <c r="Q5" s="4"/>
    </row>
    <row r="6" spans="1:17" ht="12.75" customHeight="1">
      <c r="A6" s="6" t="s">
        <v>5</v>
      </c>
      <c r="B6" s="8"/>
      <c r="C6" s="8"/>
      <c r="D6" s="8"/>
      <c r="E6" s="8"/>
      <c r="F6" s="8"/>
      <c r="G6" s="4"/>
      <c r="H6" s="4"/>
      <c r="I6" s="4"/>
      <c r="J6" s="4"/>
      <c r="K6" s="4"/>
      <c r="L6" s="4"/>
      <c r="M6" s="4"/>
      <c r="N6" s="4"/>
      <c r="O6" s="6">
        <v>88500</v>
      </c>
      <c r="P6" s="6">
        <v>2300</v>
      </c>
      <c r="Q6" s="4"/>
    </row>
    <row r="7" spans="1:17" ht="12.75" customHeight="1">
      <c r="A7" s="6" t="s">
        <v>5</v>
      </c>
      <c r="B7" s="8"/>
      <c r="C7" s="8"/>
      <c r="D7" s="8"/>
      <c r="E7" s="8"/>
      <c r="F7" s="8"/>
      <c r="G7" s="4"/>
      <c r="H7" s="4"/>
      <c r="I7" s="4"/>
      <c r="J7" s="4"/>
      <c r="K7" s="4"/>
      <c r="L7" s="4"/>
      <c r="M7" s="4"/>
      <c r="N7" s="4"/>
      <c r="O7" s="6">
        <v>104550</v>
      </c>
      <c r="P7" s="6">
        <v>2550</v>
      </c>
      <c r="Q7" s="4"/>
    </row>
    <row r="8" spans="1:17" ht="12.75" customHeight="1">
      <c r="A8" s="8"/>
      <c r="B8" s="8"/>
      <c r="C8" s="9" t="s">
        <v>4</v>
      </c>
      <c r="D8" s="9" t="s">
        <v>6</v>
      </c>
      <c r="E8" s="9" t="s">
        <v>7</v>
      </c>
      <c r="F8" s="9" t="s">
        <v>8</v>
      </c>
      <c r="G8" s="4"/>
      <c r="H8" s="4"/>
      <c r="I8" s="4"/>
      <c r="J8" s="4"/>
      <c r="K8" s="4"/>
      <c r="L8" s="4"/>
      <c r="M8" s="4"/>
      <c r="N8" s="4"/>
      <c r="O8" s="6">
        <v>119850</v>
      </c>
      <c r="P8" s="6">
        <v>2550</v>
      </c>
      <c r="Q8" s="4"/>
    </row>
    <row r="9" spans="1:17" ht="13.5" customHeight="1">
      <c r="A9" s="6" t="s">
        <v>9</v>
      </c>
      <c r="B9" s="10"/>
      <c r="C9" s="11">
        <v>1486.7</v>
      </c>
      <c r="D9" s="12">
        <v>37.55</v>
      </c>
      <c r="E9" s="12">
        <f>C9*D9</f>
        <v>55825.585</v>
      </c>
      <c r="F9" s="13"/>
      <c r="G9" s="4"/>
      <c r="H9" s="4"/>
      <c r="I9" s="4"/>
      <c r="J9" s="4"/>
      <c r="K9" s="4"/>
      <c r="L9" s="4"/>
      <c r="M9" s="4"/>
      <c r="N9" s="4"/>
      <c r="O9" s="6">
        <v>109000</v>
      </c>
      <c r="P9" s="6">
        <v>2300</v>
      </c>
      <c r="Q9" s="4"/>
    </row>
    <row r="10" spans="1:17" ht="13.5" customHeight="1">
      <c r="A10" s="14" t="s">
        <v>10</v>
      </c>
      <c r="B10" s="15">
        <v>6.5</v>
      </c>
      <c r="C10" s="16">
        <f>B10*1.872</f>
        <v>12.168000000000001</v>
      </c>
      <c r="D10" s="17">
        <v>-14</v>
      </c>
      <c r="E10" s="18">
        <f>C10*D10</f>
        <v>-170.352</v>
      </c>
      <c r="F10" s="18"/>
      <c r="G10" s="4"/>
      <c r="H10" s="4"/>
      <c r="I10" s="4"/>
      <c r="J10" s="4"/>
      <c r="K10" s="4"/>
      <c r="L10" s="4"/>
      <c r="M10" s="4"/>
      <c r="N10" s="4"/>
      <c r="O10" s="6">
        <v>70000</v>
      </c>
      <c r="P10" s="6">
        <v>1500</v>
      </c>
      <c r="Q10" s="4"/>
    </row>
    <row r="11" spans="1:17" ht="13.5" customHeight="1">
      <c r="A11" s="6" t="s">
        <v>11</v>
      </c>
      <c r="B11" s="4"/>
      <c r="C11" s="19">
        <v>165</v>
      </c>
      <c r="D11" s="20">
        <v>40</v>
      </c>
      <c r="E11" s="8">
        <f>C11*D11</f>
        <v>6600</v>
      </c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 customHeight="1">
      <c r="A12" s="6" t="s">
        <v>12</v>
      </c>
      <c r="B12" s="4"/>
      <c r="C12" s="21">
        <v>189</v>
      </c>
      <c r="D12" s="20">
        <v>40</v>
      </c>
      <c r="E12" s="8">
        <f>IF(C12=" ",0,C12*D12)</f>
        <v>7560</v>
      </c>
      <c r="F12" s="8"/>
      <c r="G12" s="4"/>
      <c r="H12" s="4"/>
      <c r="I12" s="4"/>
      <c r="J12" s="4"/>
      <c r="K12" s="4"/>
      <c r="L12" s="4"/>
      <c r="M12" s="4"/>
      <c r="N12" s="4"/>
      <c r="O12" s="6" t="s">
        <v>13</v>
      </c>
      <c r="P12" s="4"/>
      <c r="Q12" s="4"/>
    </row>
    <row r="13" spans="1:17" ht="12.75" customHeight="1">
      <c r="A13" s="6" t="s">
        <v>14</v>
      </c>
      <c r="B13" s="22"/>
      <c r="C13" s="21">
        <v>200</v>
      </c>
      <c r="D13" s="20">
        <v>73</v>
      </c>
      <c r="E13" s="8">
        <f>IF(C13=" ",0,C13*D13)</f>
        <v>14600</v>
      </c>
      <c r="F13" s="8"/>
      <c r="G13" s="4"/>
      <c r="H13" s="4"/>
      <c r="I13" s="4"/>
      <c r="J13" s="4"/>
      <c r="K13" s="4"/>
      <c r="L13" s="4"/>
      <c r="M13" s="4"/>
      <c r="N13" s="4"/>
      <c r="O13" s="8">
        <f>E9+E10</f>
        <v>55655.233</v>
      </c>
      <c r="P13" s="8">
        <f>C9+C10</f>
        <v>1498.868</v>
      </c>
      <c r="Q13" s="6" t="s">
        <v>15</v>
      </c>
    </row>
    <row r="14" spans="1:17" ht="12.75" customHeight="1">
      <c r="A14" s="6" t="s">
        <v>16</v>
      </c>
      <c r="B14" s="22"/>
      <c r="C14" s="21">
        <v>200</v>
      </c>
      <c r="D14" s="20">
        <v>73</v>
      </c>
      <c r="E14" s="8">
        <f>IF(C14=" ",0,C14*D14)</f>
        <v>14600</v>
      </c>
      <c r="F14" s="8"/>
      <c r="G14" s="4"/>
      <c r="H14" s="4"/>
      <c r="I14" s="4"/>
      <c r="J14" s="4"/>
      <c r="K14" s="4"/>
      <c r="L14" s="4"/>
      <c r="M14" s="4"/>
      <c r="N14" s="4"/>
      <c r="O14" s="8">
        <f>O15-(E17+E18)</f>
        <v>101390.23300000001</v>
      </c>
      <c r="P14" s="8">
        <f>P15-(C17+C18)</f>
        <v>2277.868</v>
      </c>
      <c r="Q14" s="6" t="s">
        <v>17</v>
      </c>
    </row>
    <row r="15" spans="1:17" ht="12.75" customHeight="1">
      <c r="A15" s="6" t="s">
        <v>18</v>
      </c>
      <c r="B15" s="22"/>
      <c r="C15" s="21">
        <v>25</v>
      </c>
      <c r="D15" s="20">
        <v>95</v>
      </c>
      <c r="E15" s="8">
        <f>IF(C15=" ",0,C15*D15)</f>
        <v>2375</v>
      </c>
      <c r="F15" s="8"/>
      <c r="G15" s="4"/>
      <c r="H15" s="4"/>
      <c r="I15" s="4"/>
      <c r="J15" s="4"/>
      <c r="K15" s="4"/>
      <c r="L15" s="4"/>
      <c r="M15" s="4"/>
      <c r="N15" s="4"/>
      <c r="O15" s="8">
        <f>F21</f>
        <v>106358.23300000001</v>
      </c>
      <c r="P15" s="8">
        <f>F22</f>
        <v>2385.868</v>
      </c>
      <c r="Q15" s="6" t="s">
        <v>19</v>
      </c>
    </row>
    <row r="16" spans="1:17" ht="12.75" customHeight="1">
      <c r="A16" s="6" t="s">
        <v>20</v>
      </c>
      <c r="B16" s="23"/>
      <c r="C16" s="21"/>
      <c r="D16" s="20">
        <v>125</v>
      </c>
      <c r="E16" s="8">
        <f>IF(C16=" ",0,C16*D16)</f>
        <v>0</v>
      </c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3.5" customHeight="1">
      <c r="A17" s="24"/>
      <c r="B17" s="25"/>
      <c r="C17" s="26">
        <f>B17*6</f>
        <v>0</v>
      </c>
      <c r="D17" s="20"/>
      <c r="E17" s="8">
        <f>IF(C17=" ",0,C17*D17)</f>
        <v>0</v>
      </c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3.5" customHeight="1">
      <c r="A18" s="27" t="s">
        <v>21</v>
      </c>
      <c r="B18" s="28">
        <v>18</v>
      </c>
      <c r="C18" s="29">
        <f>B18*6</f>
        <v>108</v>
      </c>
      <c r="D18" s="30">
        <v>46</v>
      </c>
      <c r="E18" s="10">
        <f>C18*D18</f>
        <v>4968</v>
      </c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3.5" customHeight="1">
      <c r="A19" s="31" t="s">
        <v>22</v>
      </c>
      <c r="B19" s="18"/>
      <c r="C19" s="32">
        <f>SUM(C9:C18)</f>
        <v>2385.868</v>
      </c>
      <c r="D19" s="32">
        <f>SUM(D9:D18)</f>
        <v>515.55</v>
      </c>
      <c r="E19" s="18">
        <f>SUM(E9:E18)</f>
        <v>106358.23300000001</v>
      </c>
      <c r="F19" s="17">
        <f>E19/C19</f>
        <v>44.578423030947235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 customHeight="1">
      <c r="A20" s="8"/>
      <c r="B20" s="8"/>
      <c r="C20" s="33"/>
      <c r="D20" s="34"/>
      <c r="E20" s="34"/>
      <c r="F20" s="3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 customHeight="1">
      <c r="A21" s="4"/>
      <c r="B21" s="4"/>
      <c r="C21" s="6" t="s">
        <v>23</v>
      </c>
      <c r="D21" s="34"/>
      <c r="E21" s="34"/>
      <c r="F21" s="8">
        <f>E19</f>
        <v>106358.23300000001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 customHeight="1">
      <c r="A22" s="35" t="s">
        <v>24</v>
      </c>
      <c r="B22" s="8"/>
      <c r="C22" s="6" t="s">
        <v>25</v>
      </c>
      <c r="D22" s="8"/>
      <c r="E22" s="34"/>
      <c r="F22" s="33">
        <f>C19</f>
        <v>2385.868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 customHeight="1">
      <c r="A23" s="4"/>
      <c r="B23" s="4"/>
      <c r="C23" s="35" t="s">
        <v>26</v>
      </c>
      <c r="D23" s="4"/>
      <c r="E23" s="4"/>
      <c r="F23" s="34">
        <f>F21/F22</f>
        <v>44.578423030947235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 customHeight="1">
      <c r="A25" s="4"/>
      <c r="B25" s="4"/>
      <c r="C25" s="35" t="s">
        <v>27</v>
      </c>
      <c r="D25" s="4"/>
      <c r="E25" s="6">
        <v>1063.3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</sheetData>
  <printOptions/>
  <pageMargins left="0" right="0" top="0" bottom="0" header="0" footer="0"/>
  <pageSetup fitToHeight="1" fitToWidth="1" horizontalDpi="300" verticalDpi="300" orientation="landscape" paperSize="9" scale="98"/>
  <headerFooter alignWithMargins="0">
    <oddFooter>&amp;C&amp;"Helvetica,Regular"&amp;11&amp;P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